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4. VALUASINUSANTARAWEBSITE2026\DATA UPLOAD\"/>
    </mc:Choice>
  </mc:AlternateContent>
  <xr:revisionPtr revIDLastSave="0" documentId="13_ncr:1_{17EDEA84-ACD8-4215-8ADE-461D875993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SKON RATE" sheetId="4" r:id="rId1"/>
    <sheet name="KK BIAYA MERK" sheetId="3" r:id="rId2"/>
  </sheets>
  <externalReferences>
    <externalReference r:id="rId3"/>
    <externalReference r:id="rId4"/>
  </externalReferences>
  <definedNames>
    <definedName name="_1Excel_BuiltIn_Print_Area_2">NA()</definedName>
    <definedName name="_4Z_FE2C2EAB_4123_4290_86BA_08E4AC7C24C1_.wvu.Rows_1">([1]DCF!#REF!,[1]DCF!#REF!,[1]DCF!$18:$19)</definedName>
    <definedName name="BC">#REF!</definedName>
    <definedName name="CF">[2]MHPP!#REF!</definedName>
    <definedName name="Jadwal">#REF!</definedName>
    <definedName name="_xlnm.Print_Area" localSheetId="0">'DISKON RATE'!$A$1:$M$45</definedName>
    <definedName name="PRINT_AREA_MI">NA()</definedName>
    <definedName name="RPP">#REF!</definedName>
    <definedName name="Z_AC236A6A_632A_43B1_B283_C6312913D85E_.wvu.PrintArea">#REF!</definedName>
    <definedName name="Z_AC236A6A_632A_43B1_B283_C6312913D85E_.wvu.Rows">[1]DCF!#REF!</definedName>
    <definedName name="Z_FE2C2EAB_4123_4290_86BA_08E4AC7C24C1_.wvu.PrintArea">#REF!</definedName>
    <definedName name="Z_FE2C2EAB_4123_4290_86BA_08E4AC7C24C1_.wvu.Rows">(#REF!,#REF!)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3" l="1"/>
  <c r="D44" i="3"/>
  <c r="C44" i="3"/>
  <c r="E39" i="3"/>
  <c r="E40" i="3" s="1"/>
  <c r="E45" i="3" s="1"/>
  <c r="E38" i="3"/>
  <c r="C38" i="3"/>
  <c r="C39" i="3"/>
  <c r="D40" i="3"/>
  <c r="D45" i="3" s="1"/>
  <c r="D39" i="3"/>
  <c r="D38" i="3"/>
  <c r="C40" i="3" l="1"/>
  <c r="C45" i="3" s="1"/>
  <c r="C47" i="3"/>
  <c r="C51" i="3" s="1"/>
  <c r="G13" i="4" l="1"/>
  <c r="K11" i="4"/>
  <c r="K13" i="4" l="1"/>
  <c r="M28" i="4" l="1"/>
  <c r="H35" i="4" l="1"/>
  <c r="L35" i="4" s="1"/>
  <c r="G28" i="4" l="1"/>
  <c r="H36" i="4" s="1"/>
  <c r="L36" i="4" s="1"/>
  <c r="L38" i="4" s="1"/>
  <c r="G51" i="4" s="1"/>
  <c r="G53" i="4" s="1"/>
  <c r="G56" i="4" s="1"/>
  <c r="C52" i="3" s="1"/>
  <c r="C53" i="3" s="1"/>
  <c r="C55" i="3" s="1"/>
  <c r="I13" i="4" l="1"/>
  <c r="E13" i="4" s="1"/>
  <c r="G18" i="4" s="1"/>
</calcChain>
</file>

<file path=xl/sharedStrings.xml><?xml version="1.0" encoding="utf-8"?>
<sst xmlns="http://schemas.openxmlformats.org/spreadsheetml/2006/main" count="110" uniqueCount="90">
  <si>
    <t>JENIS MODAL</t>
  </si>
  <si>
    <t>BIAYA MODAL</t>
  </si>
  <si>
    <t>KOMPOSISI</t>
  </si>
  <si>
    <t>TERTIMBANG</t>
  </si>
  <si>
    <t>Weighted Average Cost of Capital (WACC)</t>
  </si>
  <si>
    <t>PERHITUNGAN COST OF EQUITY</t>
  </si>
  <si>
    <t>PERHITUNGAN COST OF DEBT</t>
  </si>
  <si>
    <t>a. Risk Free Rate (R )</t>
  </si>
  <si>
    <t>a. Bunga Bank</t>
  </si>
  <si>
    <t>b. Risk Premium Ekuitas (R )</t>
  </si>
  <si>
    <t>b.Pajak</t>
  </si>
  <si>
    <r>
      <t xml:space="preserve">c.  </t>
    </r>
    <r>
      <rPr>
        <sz val="11"/>
        <color theme="1"/>
        <rFont val="Calibri"/>
        <family val="2"/>
      </rPr>
      <t xml:space="preserve">Β </t>
    </r>
    <r>
      <rPr>
        <sz val="10"/>
        <rFont val="Arial"/>
        <family val="2"/>
      </rPr>
      <t>(Beta)</t>
    </r>
  </si>
  <si>
    <t>======&gt;</t>
  </si>
  <si>
    <t>BL</t>
  </si>
  <si>
    <t>Keterangan</t>
  </si>
  <si>
    <t>COST OF EQUITY  (Ke = Rf + (Rm-Rf) * Beta + Rs)</t>
  </si>
  <si>
    <t>COST OF DEBT (Kd = I x (1-T))</t>
  </si>
  <si>
    <t>Unleverage Beta (Beta Industry Sejenis)</t>
  </si>
  <si>
    <r>
      <t>1+ ((1-t) X 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>/K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>))</t>
    </r>
  </si>
  <si>
    <r>
      <t>BU X (1+((1-t)x(K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>/K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>)))</t>
    </r>
  </si>
  <si>
    <t>BU =</t>
  </si>
  <si>
    <t>BL =</t>
  </si>
  <si>
    <r>
      <t>COST OF DEBT (K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0"/>
        <rFont val="Arial"/>
        <family val="2"/>
      </rPr>
      <t xml:space="preserve"> = I x (1-T))</t>
    </r>
  </si>
  <si>
    <r>
      <t>COST OF EQUITY (K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0"/>
        <rFont val="Arial"/>
        <family val="2"/>
      </rPr>
      <t xml:space="preserve"> = R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0"/>
        <rFont val="Arial"/>
        <family val="2"/>
      </rPr>
      <t xml:space="preserve"> + (R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0"/>
        <rFont val="Arial"/>
        <family val="2"/>
      </rPr>
      <t>-R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0"/>
        <rFont val="Arial"/>
        <family val="2"/>
      </rPr>
      <t>) * Beta + R</t>
    </r>
    <r>
      <rPr>
        <vertAlign val="subscript"/>
        <sz val="11"/>
        <color theme="1"/>
        <rFont val="Calibri"/>
        <family val="2"/>
        <scheme val="minor"/>
      </rPr>
      <t>s</t>
    </r>
  </si>
  <si>
    <t>PENGHITUNGAN BETA, COST OF EQUITY</t>
  </si>
  <si>
    <t>Comparable Companies</t>
  </si>
  <si>
    <t>Levered Beta</t>
  </si>
  <si>
    <t>Tax Rate</t>
  </si>
  <si>
    <t>DER</t>
  </si>
  <si>
    <t>Unlevered Beta</t>
  </si>
  <si>
    <t>Beta Industry Market</t>
  </si>
  <si>
    <t>Beta</t>
  </si>
  <si>
    <t>Leverage Beta Objek Penilaian</t>
  </si>
  <si>
    <t>PERHITUNGAN WEIGHTED AVERAGE COST OF CAPITAL (WACC)</t>
  </si>
  <si>
    <t>PERHITUNGAN LEVERED &amp; UNLEVERED BETA</t>
  </si>
  <si>
    <t>=</t>
  </si>
  <si>
    <r>
      <t>R</t>
    </r>
    <r>
      <rPr>
        <vertAlign val="subscript"/>
        <sz val="11"/>
        <color theme="1"/>
        <rFont val="Calibri"/>
        <family val="2"/>
        <scheme val="minor"/>
      </rPr>
      <t>f</t>
    </r>
  </si>
  <si>
    <t>= Tingkat Balikan yang Diharapkan oleh Pasar Ekuitas</t>
  </si>
  <si>
    <t xml:space="preserve">β (Beta) </t>
  </si>
  <si>
    <t>= Ukuran Risiko Sistimatis</t>
  </si>
  <si>
    <t>= Tingkat Balikan Bebas Risiko</t>
  </si>
  <si>
    <t>Rm</t>
  </si>
  <si>
    <t>Rs</t>
  </si>
  <si>
    <t>= Tingkat Balikan Pasar</t>
  </si>
  <si>
    <t>= Tingkat Balikan Premium Tambahan</t>
  </si>
  <si>
    <r>
      <t>R</t>
    </r>
    <r>
      <rPr>
        <vertAlign val="subscript"/>
        <sz val="11"/>
        <color theme="1"/>
        <rFont val="Calibri"/>
        <family val="2"/>
        <scheme val="minor"/>
      </rPr>
      <t>pm (Rm-Rf)</t>
    </r>
    <r>
      <rPr>
        <sz val="10"/>
        <rFont val="Arial"/>
        <family val="2"/>
      </rPr>
      <t xml:space="preserve"> </t>
    </r>
  </si>
  <si>
    <t>ASET TAK BERWUJUD</t>
  </si>
  <si>
    <t>CAPITALIZED ADVERTISING COST SAVING METHOD</t>
  </si>
  <si>
    <t>MERK / BRAND</t>
  </si>
  <si>
    <t>DATA PEMBANDING</t>
  </si>
  <si>
    <t>NO</t>
  </si>
  <si>
    <t>I</t>
  </si>
  <si>
    <t>PENJUALAN</t>
  </si>
  <si>
    <t>Retail A</t>
  </si>
  <si>
    <t>Retail B</t>
  </si>
  <si>
    <t>Retail C</t>
  </si>
  <si>
    <t>Retail D</t>
  </si>
  <si>
    <t>Retail E</t>
  </si>
  <si>
    <t>Retail F</t>
  </si>
  <si>
    <t>Retail G</t>
  </si>
  <si>
    <t>Retail H</t>
  </si>
  <si>
    <t>Retail I</t>
  </si>
  <si>
    <t>Retail J</t>
  </si>
  <si>
    <t>II</t>
  </si>
  <si>
    <t>III</t>
  </si>
  <si>
    <t>PERSENTASE BIAYA IKLAN</t>
  </si>
  <si>
    <t>Rata-Rata Penjualan</t>
  </si>
  <si>
    <t>Rata-Rata Biaya Iklan</t>
  </si>
  <si>
    <t>Rata-Rata Persentase Biaya Iklan</t>
  </si>
  <si>
    <t>Persentase Biaya Iklan Objek Penilaian</t>
  </si>
  <si>
    <t>Penghematan Biaya Iklan</t>
  </si>
  <si>
    <t>Rata-Rata Terimbang Penghematan</t>
  </si>
  <si>
    <t>Persentase Penghematan Biaya Iklan</t>
  </si>
  <si>
    <t>Penjualan Objek Penilaian</t>
  </si>
  <si>
    <t>Biaya Iklan Objek Penilaian</t>
  </si>
  <si>
    <t>IV</t>
  </si>
  <si>
    <t>PERHITUNGAN NILAI</t>
  </si>
  <si>
    <t>Capitalization Rate</t>
  </si>
  <si>
    <t>Capitalization Factor</t>
  </si>
  <si>
    <t>Estimasi Nilai Merk</t>
  </si>
  <si>
    <t>Tingkat Diskonto (WACC)</t>
  </si>
  <si>
    <t>asset-specific risk premium</t>
  </si>
  <si>
    <t>Capitalized Advertising Cost Saving Method (CACSM</t>
  </si>
  <si>
    <t>Tingkat Diskonto (CACSM)</t>
  </si>
  <si>
    <t>Capitazation Rate</t>
  </si>
  <si>
    <t>Tingkat Diskonto (CACSM)- Growth</t>
  </si>
  <si>
    <t>Pertumbuhan jangka panjang advertising cost saving (g)</t>
  </si>
  <si>
    <r>
      <t>BIAYA IKLAN (</t>
    </r>
    <r>
      <rPr>
        <b/>
        <i/>
        <sz val="9"/>
        <rFont val="Arial Narrow"/>
        <family val="2"/>
      </rPr>
      <t>ADVERTISING</t>
    </r>
    <r>
      <rPr>
        <b/>
        <sz val="9"/>
        <rFont val="Arial Narrow"/>
        <family val="2"/>
      </rPr>
      <t>)</t>
    </r>
  </si>
  <si>
    <r>
      <rPr>
        <b/>
        <i/>
        <sz val="14"/>
        <color theme="1"/>
        <rFont val="Calibri"/>
        <family val="2"/>
        <scheme val="minor"/>
      </rPr>
      <t>COST OF DEBT DAN WEIGHTED AVERAGE COST OF CAPITAL</t>
    </r>
    <r>
      <rPr>
        <b/>
        <sz val="14"/>
        <color theme="1"/>
        <rFont val="Calibri"/>
        <family val="2"/>
        <scheme val="minor"/>
      </rPr>
      <t xml:space="preserve"> (WACC)</t>
    </r>
  </si>
  <si>
    <t>PERHITUNGAN TINGKAT KAPITALISASI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</si>
</sst>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8" formatCode="_(* #,##0_);_(* \(#,##0\);_(* &quot;-&quot;??_);_(@_)"/>
    <numFmt numFmtId="169" formatCode="_(* #,##0_);_(* \(#,##0\);_(* \-_);_(@_)"/>
    <numFmt numFmtId="170" formatCode="_(* #,##0.00_);_(* \(#,##0.00\);_(* \-_);_(@_)"/>
    <numFmt numFmtId="171" formatCode="0.0000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i/>
      <sz val="9"/>
      <name val="Arial Narrow"/>
      <family val="2"/>
    </font>
    <font>
      <i/>
      <sz val="9"/>
      <name val="Arial Narrow"/>
      <family val="2"/>
    </font>
    <font>
      <b/>
      <sz val="12"/>
      <name val="Arial Narrow"/>
      <family val="2"/>
    </font>
    <font>
      <b/>
      <i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39997558519241921"/>
        <bgColor indexed="31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" fillId="0" borderId="0"/>
    <xf numFmtId="169" fontId="12" fillId="0" borderId="0" applyFill="0" applyBorder="0" applyAlignment="0" applyProtection="0"/>
    <xf numFmtId="9" fontId="12" fillId="0" borderId="0" applyFill="0" applyBorder="0" applyAlignment="0" applyProtection="0"/>
    <xf numFmtId="9" fontId="4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horizontal="center"/>
    </xf>
    <xf numFmtId="0" fontId="6" fillId="0" borderId="0" xfId="2" applyFont="1"/>
    <xf numFmtId="0" fontId="3" fillId="0" borderId="0" xfId="2"/>
    <xf numFmtId="0" fontId="8" fillId="0" borderId="0" xfId="2" applyFont="1"/>
    <xf numFmtId="10" fontId="0" fillId="0" borderId="0" xfId="3" applyNumberFormat="1" applyFont="1"/>
    <xf numFmtId="0" fontId="3" fillId="0" borderId="0" xfId="2" quotePrefix="1"/>
    <xf numFmtId="0" fontId="10" fillId="0" borderId="0" xfId="2" applyFont="1"/>
    <xf numFmtId="0" fontId="9" fillId="0" borderId="0" xfId="2" applyFont="1"/>
    <xf numFmtId="0" fontId="0" fillId="0" borderId="0" xfId="3" applyNumberFormat="1" applyFont="1"/>
    <xf numFmtId="0" fontId="2" fillId="0" borderId="0" xfId="2" applyFont="1"/>
    <xf numFmtId="0" fontId="2" fillId="0" borderId="0" xfId="2" applyFont="1" applyAlignment="1">
      <alignment horizontal="center"/>
    </xf>
    <xf numFmtId="10" fontId="0" fillId="0" borderId="17" xfId="3" applyNumberFormat="1" applyFont="1" applyBorder="1" applyAlignment="1">
      <alignment horizontal="center" vertical="center"/>
    </xf>
    <xf numFmtId="10" fontId="0" fillId="0" borderId="18" xfId="3" applyNumberFormat="1" applyFont="1" applyBorder="1" applyAlignment="1">
      <alignment horizontal="center" vertical="center"/>
    </xf>
    <xf numFmtId="10" fontId="0" fillId="0" borderId="19" xfId="3" applyNumberFormat="1" applyFont="1" applyBorder="1" applyAlignment="1">
      <alignment horizontal="center" vertical="center"/>
    </xf>
    <xf numFmtId="0" fontId="3" fillId="4" borderId="14" xfId="2" applyFill="1" applyBorder="1"/>
    <xf numFmtId="0" fontId="3" fillId="4" borderId="15" xfId="2" applyFill="1" applyBorder="1"/>
    <xf numFmtId="10" fontId="6" fillId="4" borderId="0" xfId="3" applyNumberFormat="1" applyFont="1" applyFill="1" applyBorder="1"/>
    <xf numFmtId="10" fontId="6" fillId="4" borderId="0" xfId="3" applyNumberFormat="1" applyFont="1" applyFill="1" applyBorder="1" applyAlignment="1"/>
    <xf numFmtId="10" fontId="6" fillId="0" borderId="0" xfId="3" applyNumberFormat="1" applyFont="1" applyFill="1" applyBorder="1"/>
    <xf numFmtId="10" fontId="6" fillId="0" borderId="0" xfId="3" applyNumberFormat="1" applyFont="1" applyFill="1" applyBorder="1" applyAlignment="1"/>
    <xf numFmtId="0" fontId="4" fillId="0" borderId="0" xfId="4" applyAlignment="1">
      <alignment vertical="center"/>
    </xf>
    <xf numFmtId="0" fontId="4" fillId="0" borderId="29" xfId="4" applyBorder="1" applyAlignment="1">
      <alignment vertical="center"/>
    </xf>
    <xf numFmtId="0" fontId="4" fillId="0" borderId="30" xfId="4" applyBorder="1" applyAlignment="1">
      <alignment vertical="center"/>
    </xf>
    <xf numFmtId="0" fontId="4" fillId="0" borderId="31" xfId="4" applyBorder="1" applyAlignment="1">
      <alignment vertical="center"/>
    </xf>
    <xf numFmtId="0" fontId="0" fillId="0" borderId="32" xfId="4" applyFont="1" applyBorder="1" applyAlignment="1">
      <alignment vertical="center"/>
    </xf>
    <xf numFmtId="0" fontId="4" fillId="0" borderId="32" xfId="4" applyBorder="1" applyAlignment="1">
      <alignment vertical="center"/>
    </xf>
    <xf numFmtId="0" fontId="4" fillId="0" borderId="33" xfId="4" applyBorder="1" applyAlignment="1">
      <alignment vertical="center"/>
    </xf>
    <xf numFmtId="0" fontId="0" fillId="0" borderId="34" xfId="4" applyFont="1" applyBorder="1" applyAlignment="1">
      <alignment vertical="center"/>
    </xf>
    <xf numFmtId="0" fontId="4" fillId="0" borderId="35" xfId="4" applyBorder="1" applyAlignment="1">
      <alignment vertical="center"/>
    </xf>
    <xf numFmtId="0" fontId="4" fillId="0" borderId="36" xfId="4" applyBorder="1" applyAlignment="1">
      <alignment vertical="center"/>
    </xf>
    <xf numFmtId="0" fontId="3" fillId="0" borderId="5" xfId="2" applyBorder="1" applyAlignment="1">
      <alignment horizontal="center"/>
    </xf>
    <xf numFmtId="170" fontId="6" fillId="0" borderId="0" xfId="2" applyNumberFormat="1" applyFont="1"/>
    <xf numFmtId="0" fontId="13" fillId="0" borderId="0" xfId="4" applyFont="1" applyAlignment="1">
      <alignment vertical="center"/>
    </xf>
    <xf numFmtId="0" fontId="2" fillId="0" borderId="0" xfId="2" quotePrefix="1" applyFont="1"/>
    <xf numFmtId="0" fontId="2" fillId="0" borderId="0" xfId="2" quotePrefix="1" applyFont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0" fontId="5" fillId="4" borderId="14" xfId="3" applyNumberFormat="1" applyFont="1" applyFill="1" applyBorder="1" applyAlignment="1">
      <alignment horizontal="center" vertical="center"/>
    </xf>
    <xf numFmtId="10" fontId="5" fillId="4" borderId="16" xfId="3" applyNumberFormat="1" applyFont="1" applyFill="1" applyBorder="1" applyAlignment="1">
      <alignment horizontal="center" vertical="center"/>
    </xf>
    <xf numFmtId="170" fontId="4" fillId="6" borderId="34" xfId="4" applyNumberFormat="1" applyFill="1" applyBorder="1" applyAlignment="1">
      <alignment horizontal="center" vertical="center"/>
    </xf>
    <xf numFmtId="170" fontId="4" fillId="6" borderId="36" xfId="4" applyNumberFormat="1" applyFill="1" applyBorder="1" applyAlignment="1">
      <alignment horizontal="center" vertical="center"/>
    </xf>
    <xf numFmtId="10" fontId="0" fillId="0" borderId="4" xfId="3" applyNumberFormat="1" applyFont="1" applyBorder="1" applyAlignment="1">
      <alignment horizontal="center" vertical="center"/>
    </xf>
    <xf numFmtId="10" fontId="0" fillId="0" borderId="6" xfId="3" applyNumberFormat="1" applyFont="1" applyBorder="1" applyAlignment="1">
      <alignment horizontal="center" vertical="center"/>
    </xf>
    <xf numFmtId="10" fontId="0" fillId="0" borderId="7" xfId="3" applyNumberFormat="1" applyFont="1" applyBorder="1" applyAlignment="1">
      <alignment horizontal="center" vertical="center"/>
    </xf>
    <xf numFmtId="10" fontId="0" fillId="0" borderId="9" xfId="3" applyNumberFormat="1" applyFont="1" applyBorder="1" applyAlignment="1">
      <alignment horizontal="center" vertical="center"/>
    </xf>
    <xf numFmtId="0" fontId="6" fillId="3" borderId="25" xfId="2" applyFont="1" applyFill="1" applyBorder="1" applyAlignment="1">
      <alignment horizontal="center"/>
    </xf>
    <xf numFmtId="0" fontId="6" fillId="3" borderId="26" xfId="2" applyFont="1" applyFill="1" applyBorder="1" applyAlignment="1">
      <alignment horizontal="center"/>
    </xf>
    <xf numFmtId="0" fontId="2" fillId="0" borderId="20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6" fillId="4" borderId="12" xfId="2" applyFont="1" applyFill="1" applyBorder="1" applyAlignment="1">
      <alignment horizontal="left"/>
    </xf>
    <xf numFmtId="0" fontId="6" fillId="4" borderId="13" xfId="2" applyFont="1" applyFill="1" applyBorder="1" applyAlignment="1">
      <alignment horizontal="left"/>
    </xf>
    <xf numFmtId="170" fontId="0" fillId="0" borderId="32" xfId="5" applyNumberFormat="1" applyFont="1" applyFill="1" applyBorder="1" applyAlignment="1" applyProtection="1">
      <alignment horizontal="center" vertical="center"/>
    </xf>
    <xf numFmtId="170" fontId="0" fillId="0" borderId="33" xfId="5" applyNumberFormat="1" applyFont="1" applyFill="1" applyBorder="1" applyAlignment="1" applyProtection="1">
      <alignment horizontal="center" vertical="center"/>
    </xf>
    <xf numFmtId="171" fontId="4" fillId="0" borderId="32" xfId="4" applyNumberFormat="1" applyBorder="1" applyAlignment="1">
      <alignment horizontal="center" vertical="center"/>
    </xf>
    <xf numFmtId="171" fontId="4" fillId="0" borderId="33" xfId="4" applyNumberFormat="1" applyBorder="1" applyAlignment="1">
      <alignment horizontal="center" vertical="center"/>
    </xf>
    <xf numFmtId="10" fontId="0" fillId="0" borderId="11" xfId="3" applyNumberFormat="1" applyFont="1" applyBorder="1" applyAlignment="1">
      <alignment horizontal="center" vertical="center"/>
    </xf>
    <xf numFmtId="0" fontId="6" fillId="3" borderId="23" xfId="2" applyFont="1" applyFill="1" applyBorder="1" applyAlignment="1">
      <alignment horizontal="center"/>
    </xf>
    <xf numFmtId="0" fontId="6" fillId="3" borderId="24" xfId="2" applyFont="1" applyFill="1" applyBorder="1" applyAlignment="1">
      <alignment horizontal="center"/>
    </xf>
    <xf numFmtId="0" fontId="2" fillId="0" borderId="21" xfId="2" applyFont="1" applyBorder="1" applyAlignment="1">
      <alignment horizontal="left" vertical="center"/>
    </xf>
    <xf numFmtId="0" fontId="3" fillId="0" borderId="3" xfId="2" applyBorder="1" applyAlignment="1">
      <alignment horizontal="left" vertical="center"/>
    </xf>
    <xf numFmtId="0" fontId="2" fillId="0" borderId="10" xfId="2" applyFont="1" applyBorder="1" applyAlignment="1">
      <alignment horizontal="left"/>
    </xf>
    <xf numFmtId="0" fontId="2" fillId="0" borderId="1" xfId="2" applyFont="1" applyBorder="1" applyAlignment="1">
      <alignment horizontal="left"/>
    </xf>
    <xf numFmtId="0" fontId="6" fillId="3" borderId="27" xfId="2" applyFont="1" applyFill="1" applyBorder="1" applyAlignment="1">
      <alignment horizontal="center"/>
    </xf>
    <xf numFmtId="10" fontId="0" fillId="0" borderId="22" xfId="3" applyNumberFormat="1" applyFont="1" applyBorder="1" applyAlignment="1">
      <alignment horizontal="center" vertical="center"/>
    </xf>
    <xf numFmtId="10" fontId="0" fillId="0" borderId="32" xfId="6" applyNumberFormat="1" applyFont="1" applyFill="1" applyBorder="1" applyAlignment="1" applyProtection="1">
      <alignment horizontal="center" vertical="center"/>
    </xf>
    <xf numFmtId="10" fontId="0" fillId="0" borderId="33" xfId="6" applyNumberFormat="1" applyFont="1" applyFill="1" applyBorder="1" applyAlignment="1" applyProtection="1">
      <alignment horizontal="center" vertical="center"/>
    </xf>
    <xf numFmtId="171" fontId="4" fillId="0" borderId="34" xfId="4" applyNumberFormat="1" applyBorder="1" applyAlignment="1">
      <alignment horizontal="center" vertical="center"/>
    </xf>
    <xf numFmtId="171" fontId="4" fillId="0" borderId="36" xfId="4" applyNumberFormat="1" applyBorder="1" applyAlignment="1">
      <alignment horizontal="center" vertical="center"/>
    </xf>
    <xf numFmtId="10" fontId="0" fillId="0" borderId="34" xfId="6" applyNumberFormat="1" applyFont="1" applyFill="1" applyBorder="1" applyAlignment="1" applyProtection="1">
      <alignment horizontal="center" vertical="center"/>
    </xf>
    <xf numFmtId="10" fontId="0" fillId="0" borderId="36" xfId="6" applyNumberFormat="1" applyFont="1" applyFill="1" applyBorder="1" applyAlignment="1" applyProtection="1">
      <alignment horizontal="center" vertical="center"/>
    </xf>
    <xf numFmtId="0" fontId="11" fillId="0" borderId="0" xfId="2" applyFont="1" applyAlignment="1">
      <alignment horizontal="center"/>
    </xf>
    <xf numFmtId="0" fontId="4" fillId="5" borderId="24" xfId="4" applyFill="1" applyBorder="1" applyAlignment="1">
      <alignment horizontal="center" vertical="center"/>
    </xf>
    <xf numFmtId="0" fontId="4" fillId="5" borderId="23" xfId="4" applyFill="1" applyBorder="1" applyAlignment="1">
      <alignment horizontal="center" vertical="center"/>
    </xf>
    <xf numFmtId="0" fontId="4" fillId="5" borderId="28" xfId="4" applyFill="1" applyBorder="1" applyAlignment="1">
      <alignment horizontal="center" vertical="center"/>
    </xf>
    <xf numFmtId="0" fontId="1" fillId="0" borderId="7" xfId="2" applyFont="1" applyFill="1" applyBorder="1"/>
    <xf numFmtId="0" fontId="3" fillId="0" borderId="8" xfId="2" applyBorder="1"/>
    <xf numFmtId="10" fontId="3" fillId="0" borderId="9" xfId="2" applyNumberFormat="1" applyBorder="1"/>
    <xf numFmtId="0" fontId="0" fillId="0" borderId="7" xfId="0" applyBorder="1"/>
    <xf numFmtId="0" fontId="6" fillId="0" borderId="7" xfId="2" applyFont="1" applyBorder="1"/>
    <xf numFmtId="0" fontId="6" fillId="0" borderId="8" xfId="2" applyFont="1" applyBorder="1"/>
    <xf numFmtId="10" fontId="6" fillId="0" borderId="9" xfId="2" applyNumberFormat="1" applyFont="1" applyBorder="1"/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center"/>
    </xf>
    <xf numFmtId="0" fontId="17" fillId="0" borderId="37" xfId="0" applyFont="1" applyBorder="1"/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168" fontId="17" fillId="0" borderId="2" xfId="1" applyNumberFormat="1" applyFont="1" applyBorder="1"/>
    <xf numFmtId="0" fontId="17" fillId="0" borderId="3" xfId="0" applyFont="1" applyBorder="1" applyAlignment="1">
      <alignment horizontal="center"/>
    </xf>
    <xf numFmtId="0" fontId="17" fillId="0" borderId="3" xfId="0" applyFont="1" applyBorder="1"/>
    <xf numFmtId="0" fontId="17" fillId="0" borderId="0" xfId="0" applyFont="1"/>
    <xf numFmtId="164" fontId="17" fillId="0" borderId="2" xfId="0" applyNumberFormat="1" applyFont="1" applyBorder="1"/>
    <xf numFmtId="0" fontId="6" fillId="0" borderId="8" xfId="2" quotePrefix="1" applyFont="1" applyBorder="1" applyAlignment="1">
      <alignment horizontal="center"/>
    </xf>
    <xf numFmtId="0" fontId="6" fillId="0" borderId="9" xfId="2" applyFont="1" applyBorder="1"/>
    <xf numFmtId="0" fontId="16" fillId="0" borderId="39" xfId="0" applyFont="1" applyBorder="1"/>
    <xf numFmtId="0" fontId="17" fillId="0" borderId="39" xfId="0" applyFont="1" applyBorder="1"/>
    <xf numFmtId="0" fontId="17" fillId="0" borderId="40" xfId="0" applyFont="1" applyBorder="1"/>
    <xf numFmtId="0" fontId="16" fillId="0" borderId="38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7" fillId="0" borderId="41" xfId="0" applyFont="1" applyBorder="1"/>
    <xf numFmtId="0" fontId="17" fillId="0" borderId="42" xfId="0" applyFont="1" applyBorder="1" applyAlignment="1">
      <alignment horizontal="center"/>
    </xf>
    <xf numFmtId="0" fontId="17" fillId="0" borderId="42" xfId="0" applyFont="1" applyBorder="1"/>
    <xf numFmtId="168" fontId="17" fillId="0" borderId="42" xfId="1" applyNumberFormat="1" applyFont="1" applyBorder="1"/>
    <xf numFmtId="168" fontId="17" fillId="0" borderId="42" xfId="0" applyNumberFormat="1" applyFont="1" applyBorder="1"/>
    <xf numFmtId="10" fontId="17" fillId="0" borderId="42" xfId="7" applyNumberFormat="1" applyFont="1" applyBorder="1"/>
    <xf numFmtId="10" fontId="17" fillId="0" borderId="42" xfId="0" applyNumberFormat="1" applyFont="1" applyBorder="1"/>
    <xf numFmtId="9" fontId="17" fillId="0" borderId="42" xfId="0" applyNumberFormat="1" applyFont="1" applyBorder="1"/>
    <xf numFmtId="164" fontId="17" fillId="0" borderId="42" xfId="0" applyNumberFormat="1" applyFont="1" applyBorder="1"/>
    <xf numFmtId="0" fontId="19" fillId="0" borderId="42" xfId="0" applyFont="1" applyBorder="1"/>
    <xf numFmtId="0" fontId="20" fillId="2" borderId="2" xfId="0" applyFont="1" applyFill="1" applyBorder="1"/>
    <xf numFmtId="164" fontId="20" fillId="2" borderId="2" xfId="0" applyNumberFormat="1" applyFont="1" applyFill="1" applyBorder="1"/>
    <xf numFmtId="2" fontId="17" fillId="0" borderId="42" xfId="0" applyNumberFormat="1" applyFont="1" applyBorder="1"/>
    <xf numFmtId="0" fontId="11" fillId="0" borderId="0" xfId="2" applyFont="1"/>
    <xf numFmtId="0" fontId="14" fillId="0" borderId="0" xfId="0" applyFont="1"/>
  </cellXfs>
  <cellStyles count="8">
    <cellStyle name="Comma" xfId="1" builtinId="3"/>
    <cellStyle name="Comma [0] 2" xfId="5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  <cellStyle name="Percent" xfId="7" builtinId="5"/>
    <cellStyle name="Percent 2" xfId="6" xr:uid="{00000000-0005-0000-0000-000006000000}"/>
    <cellStyle name="Percent 3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admin/Desktop/KKP%20OJA%20madya.xlsx" TargetMode="External"/><Relationship Id="rId1" Type="http://schemas.openxmlformats.org/officeDocument/2006/relationships/externalLinkPath" Target="/Users/admin/Desktop/KKP%20OJA%20mad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1\c\My%20Documents\Zodiac\Studi%20Kelayakan\Tahun%201999\Milenia%20Multi%20Makmur\Milenia-F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eraca"/>
      <sheetName val="RL"/>
      <sheetName val="wacc"/>
      <sheetName val="DCF"/>
      <sheetName val="EEM"/>
      <sheetName val="AAM"/>
      <sheetName val="Rekonsiliasi Nilai"/>
    </sheetNames>
    <sheetDataSet>
      <sheetData sheetId="0" refreshError="1"/>
      <sheetData sheetId="1" refreshError="1"/>
      <sheetData sheetId="2" refreshError="1"/>
      <sheetData sheetId="3">
        <row r="19">
          <cell r="A19" t="str">
            <v>Discount Rate</v>
          </cell>
          <cell r="B19">
            <v>0.1158</v>
          </cell>
          <cell r="C19">
            <v>0.1158</v>
          </cell>
          <cell r="D19">
            <v>0.1158</v>
          </cell>
          <cell r="E19">
            <v>0.1158</v>
          </cell>
          <cell r="F19">
            <v>0.1158</v>
          </cell>
          <cell r="G19">
            <v>0.1158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umsi"/>
      <sheetName val="MInv."/>
      <sheetName val="Inv"/>
      <sheetName val="MSales"/>
      <sheetName val="Sales"/>
      <sheetName val="MProd"/>
      <sheetName val="Prod"/>
      <sheetName val="MDepr&amp;amr"/>
      <sheetName val="Depr&amp;amr"/>
      <sheetName val="MBPTL"/>
      <sheetName val="BPTL"/>
      <sheetName val="MHPP"/>
      <sheetName val="HPP"/>
      <sheetName val="MBO"/>
      <sheetName val="BO"/>
      <sheetName val="MIS"/>
      <sheetName val="MCF"/>
      <sheetName val="CF"/>
      <sheetName val="IS"/>
      <sheetName val="Nrc"/>
      <sheetName val="MNPV"/>
      <sheetName val="NPV (2)"/>
      <sheetName val="NPV"/>
      <sheetName val="KI"/>
      <sheetName val="KMK"/>
      <sheetName val="KID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tabSelected="1" topLeftCell="A41" zoomScale="85" zoomScaleNormal="85" workbookViewId="0">
      <selection activeCell="M61" sqref="M61"/>
    </sheetView>
  </sheetViews>
  <sheetFormatPr defaultColWidth="9.1796875" defaultRowHeight="14.5" x14ac:dyDescent="0.35"/>
  <cols>
    <col min="1" max="6" width="9.1796875" style="3"/>
    <col min="7" max="7" width="20.26953125" style="3" customWidth="1"/>
    <col min="8" max="8" width="7.1796875" style="3" bestFit="1" customWidth="1"/>
    <col min="9" max="10" width="9.1796875" style="3"/>
    <col min="11" max="11" width="12.90625" style="3" customWidth="1"/>
    <col min="12" max="12" width="17.08984375" style="3" customWidth="1"/>
    <col min="13" max="13" width="12.90625" style="3" customWidth="1"/>
    <col min="14" max="16384" width="9.1796875" style="3"/>
  </cols>
  <sheetData>
    <row r="1" spans="1:16" x14ac:dyDescent="0.35">
      <c r="A1" s="2"/>
    </row>
    <row r="2" spans="1:16" ht="18.5" x14ac:dyDescent="0.45">
      <c r="A2" s="72" t="s">
        <v>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6" ht="18.5" x14ac:dyDescent="0.45">
      <c r="A3" s="72" t="s">
        <v>88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P3" s="2"/>
    </row>
    <row r="7" spans="1:16" x14ac:dyDescent="0.35">
      <c r="B7" s="33" t="s">
        <v>34</v>
      </c>
    </row>
    <row r="8" spans="1:16" s="21" customFormat="1" ht="13" thickBot="1" x14ac:dyDescent="0.3"/>
    <row r="9" spans="1:16" s="21" customFormat="1" ht="13" thickBot="1" x14ac:dyDescent="0.3">
      <c r="B9" s="74" t="s">
        <v>25</v>
      </c>
      <c r="C9" s="73"/>
      <c r="D9" s="73"/>
      <c r="E9" s="73" t="s">
        <v>26</v>
      </c>
      <c r="F9" s="73"/>
      <c r="G9" s="73" t="s">
        <v>27</v>
      </c>
      <c r="H9" s="73"/>
      <c r="I9" s="73" t="s">
        <v>28</v>
      </c>
      <c r="J9" s="73"/>
      <c r="K9" s="73" t="s">
        <v>29</v>
      </c>
      <c r="L9" s="75"/>
    </row>
    <row r="10" spans="1:16" s="21" customFormat="1" ht="4.5" customHeight="1" x14ac:dyDescent="0.25">
      <c r="B10" s="22"/>
      <c r="C10" s="23"/>
      <c r="D10" s="24"/>
      <c r="E10" s="22"/>
      <c r="F10" s="24"/>
      <c r="G10" s="22"/>
      <c r="H10" s="24"/>
      <c r="I10" s="22"/>
      <c r="J10" s="24"/>
      <c r="K10" s="22"/>
      <c r="L10" s="24"/>
    </row>
    <row r="11" spans="1:16" s="21" customFormat="1" ht="12.5" x14ac:dyDescent="0.25">
      <c r="B11" s="25" t="s">
        <v>30</v>
      </c>
      <c r="D11" s="27"/>
      <c r="E11" s="53">
        <v>0</v>
      </c>
      <c r="F11" s="54"/>
      <c r="G11" s="66">
        <v>0</v>
      </c>
      <c r="H11" s="67"/>
      <c r="I11" s="55">
        <v>0</v>
      </c>
      <c r="J11" s="56"/>
      <c r="K11" s="53">
        <f>G16</f>
        <v>0.63</v>
      </c>
      <c r="L11" s="54"/>
    </row>
    <row r="12" spans="1:16" s="21" customFormat="1" ht="12.5" x14ac:dyDescent="0.25">
      <c r="B12" s="26"/>
      <c r="D12" s="27"/>
      <c r="E12" s="26"/>
      <c r="F12" s="27"/>
      <c r="G12" s="26"/>
      <c r="H12" s="27"/>
      <c r="I12" s="26"/>
      <c r="J12" s="27"/>
      <c r="K12" s="26"/>
      <c r="L12" s="27"/>
    </row>
    <row r="13" spans="1:16" s="21" customFormat="1" ht="13" thickBot="1" x14ac:dyDescent="0.3">
      <c r="B13" s="28" t="s">
        <v>31</v>
      </c>
      <c r="C13" s="29"/>
      <c r="D13" s="30"/>
      <c r="E13" s="40">
        <f>K13*(1+((1-G13)*(I13)))</f>
        <v>0.89837615379024649</v>
      </c>
      <c r="F13" s="41"/>
      <c r="G13" s="70">
        <f>M25</f>
        <v>0.25</v>
      </c>
      <c r="H13" s="71"/>
      <c r="I13" s="68">
        <f>M28/G28</f>
        <v>0.5679918598735374</v>
      </c>
      <c r="J13" s="69"/>
      <c r="K13" s="40">
        <f>AVERAGE(K11:K11)</f>
        <v>0.63</v>
      </c>
      <c r="L13" s="41"/>
    </row>
    <row r="15" spans="1:16" x14ac:dyDescent="0.35">
      <c r="J15" s="31" t="s">
        <v>13</v>
      </c>
      <c r="K15" s="31"/>
    </row>
    <row r="16" spans="1:16" ht="16.5" x14ac:dyDescent="0.45">
      <c r="B16" s="10" t="s">
        <v>17</v>
      </c>
      <c r="F16" s="6" t="s">
        <v>12</v>
      </c>
      <c r="G16" s="32">
        <v>0.63</v>
      </c>
      <c r="I16" s="10" t="s">
        <v>20</v>
      </c>
      <c r="J16" s="11" t="s">
        <v>18</v>
      </c>
      <c r="K16" s="11"/>
    </row>
    <row r="18" spans="1:13" ht="16.5" x14ac:dyDescent="0.45">
      <c r="B18" s="10" t="s">
        <v>32</v>
      </c>
      <c r="F18" s="6" t="s">
        <v>12</v>
      </c>
      <c r="G18" s="32">
        <f>E13</f>
        <v>0.89837615379024649</v>
      </c>
      <c r="I18" s="10" t="s">
        <v>21</v>
      </c>
      <c r="J18" s="10" t="s">
        <v>19</v>
      </c>
    </row>
    <row r="22" spans="1:13" x14ac:dyDescent="0.35">
      <c r="A22" s="4" t="s">
        <v>5</v>
      </c>
      <c r="I22" s="4" t="s">
        <v>6</v>
      </c>
    </row>
    <row r="23" spans="1:13" x14ac:dyDescent="0.35">
      <c r="A23" s="4"/>
      <c r="I23" s="4"/>
    </row>
    <row r="24" spans="1:13" x14ac:dyDescent="0.35">
      <c r="A24" s="3" t="s">
        <v>7</v>
      </c>
      <c r="F24" s="35" t="s">
        <v>35</v>
      </c>
      <c r="G24" s="5">
        <v>6.9699999999999998E-2</v>
      </c>
      <c r="I24" s="3" t="s">
        <v>8</v>
      </c>
      <c r="L24" s="35" t="s">
        <v>35</v>
      </c>
      <c r="M24" s="5">
        <v>0.1042</v>
      </c>
    </row>
    <row r="25" spans="1:13" x14ac:dyDescent="0.35">
      <c r="A25" s="3" t="s">
        <v>9</v>
      </c>
      <c r="F25" s="35" t="s">
        <v>35</v>
      </c>
      <c r="G25" s="5">
        <v>7.2999999999999995E-2</v>
      </c>
      <c r="I25" s="3" t="s">
        <v>10</v>
      </c>
      <c r="L25" s="35" t="s">
        <v>35</v>
      </c>
      <c r="M25" s="5">
        <v>0.25</v>
      </c>
    </row>
    <row r="26" spans="1:13" x14ac:dyDescent="0.35">
      <c r="A26" s="3" t="s">
        <v>11</v>
      </c>
      <c r="F26" s="35" t="s">
        <v>35</v>
      </c>
      <c r="G26" s="9">
        <v>0.93</v>
      </c>
    </row>
    <row r="27" spans="1:13" ht="3.75" customHeight="1" x14ac:dyDescent="0.35">
      <c r="G27" s="9"/>
    </row>
    <row r="28" spans="1:13" x14ac:dyDescent="0.35">
      <c r="A28" s="2" t="s">
        <v>15</v>
      </c>
      <c r="F28" s="35" t="s">
        <v>35</v>
      </c>
      <c r="G28" s="17">
        <f>G24+(G25*G26)</f>
        <v>0.13758999999999999</v>
      </c>
      <c r="I28" s="2" t="s">
        <v>16</v>
      </c>
      <c r="L28" s="35" t="s">
        <v>35</v>
      </c>
      <c r="M28" s="18">
        <f>M24*(1-M25)</f>
        <v>7.8149999999999997E-2</v>
      </c>
    </row>
    <row r="29" spans="1:13" x14ac:dyDescent="0.35">
      <c r="A29" s="2"/>
      <c r="G29" s="19"/>
      <c r="I29" s="2"/>
      <c r="L29" s="20"/>
      <c r="M29" s="20"/>
    </row>
    <row r="30" spans="1:13" x14ac:dyDescent="0.35">
      <c r="A30" s="2"/>
      <c r="G30" s="19"/>
      <c r="I30" s="2"/>
      <c r="L30" s="20"/>
      <c r="M30" s="20"/>
    </row>
    <row r="31" spans="1:13" x14ac:dyDescent="0.35">
      <c r="A31" s="2"/>
      <c r="G31" s="19"/>
      <c r="I31" s="2"/>
      <c r="L31" s="20"/>
      <c r="M31" s="20"/>
    </row>
    <row r="32" spans="1:13" x14ac:dyDescent="0.35">
      <c r="A32" s="4" t="s">
        <v>33</v>
      </c>
      <c r="G32" s="19"/>
      <c r="I32" s="2"/>
      <c r="L32" s="20"/>
      <c r="M32" s="20"/>
    </row>
    <row r="33" spans="1:13" ht="15" thickBot="1" x14ac:dyDescent="0.4">
      <c r="A33" s="2"/>
      <c r="G33" s="19"/>
      <c r="I33" s="2"/>
      <c r="L33" s="20"/>
      <c r="M33" s="20"/>
    </row>
    <row r="34" spans="1:13" ht="15" thickBot="1" x14ac:dyDescent="0.4">
      <c r="A34" s="58" t="s">
        <v>0</v>
      </c>
      <c r="B34" s="59"/>
      <c r="C34" s="59"/>
      <c r="D34" s="59"/>
      <c r="E34" s="59"/>
      <c r="F34" s="59"/>
      <c r="G34" s="59"/>
      <c r="H34" s="46" t="s">
        <v>1</v>
      </c>
      <c r="I34" s="47"/>
      <c r="J34" s="46" t="s">
        <v>2</v>
      </c>
      <c r="K34" s="47"/>
      <c r="L34" s="46" t="s">
        <v>3</v>
      </c>
      <c r="M34" s="64"/>
    </row>
    <row r="35" spans="1:13" ht="16.5" x14ac:dyDescent="0.35">
      <c r="A35" s="60" t="s">
        <v>22</v>
      </c>
      <c r="B35" s="61"/>
      <c r="C35" s="61"/>
      <c r="D35" s="61"/>
      <c r="E35" s="61"/>
      <c r="F35" s="61"/>
      <c r="G35" s="61"/>
      <c r="H35" s="42">
        <f>M28</f>
        <v>7.8149999999999997E-2</v>
      </c>
      <c r="I35" s="43"/>
      <c r="J35" s="42">
        <v>0.36530000000000001</v>
      </c>
      <c r="K35" s="43"/>
      <c r="L35" s="42">
        <f>H35*J35</f>
        <v>2.8548194999999998E-2</v>
      </c>
      <c r="M35" s="65"/>
    </row>
    <row r="36" spans="1:13" ht="16.5" x14ac:dyDescent="0.45">
      <c r="A36" s="62" t="s">
        <v>23</v>
      </c>
      <c r="B36" s="63"/>
      <c r="C36" s="63"/>
      <c r="D36" s="63"/>
      <c r="E36" s="63"/>
      <c r="F36" s="63"/>
      <c r="G36" s="63"/>
      <c r="H36" s="44">
        <f>G28</f>
        <v>0.13758999999999999</v>
      </c>
      <c r="I36" s="45"/>
      <c r="J36" s="44">
        <v>0.63470000000000004</v>
      </c>
      <c r="K36" s="45"/>
      <c r="L36" s="44">
        <f>H36*J36</f>
        <v>8.7328373000000001E-2</v>
      </c>
      <c r="M36" s="57"/>
    </row>
    <row r="37" spans="1:13" ht="3.75" customHeight="1" x14ac:dyDescent="0.35">
      <c r="A37" s="48"/>
      <c r="B37" s="49"/>
      <c r="C37" s="49"/>
      <c r="D37" s="49"/>
      <c r="E37" s="49"/>
      <c r="F37" s="49"/>
      <c r="G37" s="50"/>
      <c r="H37" s="12"/>
      <c r="I37" s="13"/>
      <c r="J37" s="12"/>
      <c r="K37" s="13"/>
      <c r="L37" s="12"/>
      <c r="M37" s="14"/>
    </row>
    <row r="38" spans="1:13" ht="15" thickBot="1" x14ac:dyDescent="0.4">
      <c r="A38" s="51" t="s">
        <v>4</v>
      </c>
      <c r="B38" s="52"/>
      <c r="C38" s="52"/>
      <c r="D38" s="52"/>
      <c r="E38" s="52"/>
      <c r="F38" s="52"/>
      <c r="G38" s="52"/>
      <c r="H38" s="15"/>
      <c r="I38" s="16"/>
      <c r="J38" s="15"/>
      <c r="K38" s="16"/>
      <c r="L38" s="38">
        <f>SUM(L35:M36)</f>
        <v>0.115876568</v>
      </c>
      <c r="M38" s="39"/>
    </row>
    <row r="40" spans="1:13" x14ac:dyDescent="0.35">
      <c r="A40" s="7" t="s">
        <v>14</v>
      </c>
    </row>
    <row r="41" spans="1:13" ht="16.5" x14ac:dyDescent="0.45">
      <c r="A41" s="10" t="s">
        <v>36</v>
      </c>
      <c r="B41" s="34" t="s">
        <v>40</v>
      </c>
    </row>
    <row r="42" spans="1:13" x14ac:dyDescent="0.35">
      <c r="A42" s="10" t="s">
        <v>41</v>
      </c>
      <c r="B42" s="34" t="s">
        <v>43</v>
      </c>
    </row>
    <row r="43" spans="1:13" x14ac:dyDescent="0.35">
      <c r="A43" s="10" t="s">
        <v>42</v>
      </c>
      <c r="B43" s="34" t="s">
        <v>44</v>
      </c>
    </row>
    <row r="44" spans="1:13" ht="16.5" x14ac:dyDescent="0.45">
      <c r="A44" s="10" t="s">
        <v>45</v>
      </c>
      <c r="B44" s="34" t="s">
        <v>37</v>
      </c>
    </row>
    <row r="45" spans="1:13" x14ac:dyDescent="0.35">
      <c r="A45" s="8" t="s">
        <v>38</v>
      </c>
      <c r="B45" s="34" t="s">
        <v>39</v>
      </c>
    </row>
    <row r="46" spans="1:13" x14ac:dyDescent="0.35">
      <c r="A46" s="8"/>
      <c r="B46" s="34"/>
    </row>
    <row r="48" spans="1:13" ht="18.5" x14ac:dyDescent="0.45">
      <c r="B48" s="115" t="s">
        <v>89</v>
      </c>
    </row>
    <row r="49" spans="2:7" x14ac:dyDescent="0.35">
      <c r="B49" s="116" t="s">
        <v>82</v>
      </c>
    </row>
    <row r="51" spans="2:7" x14ac:dyDescent="0.35">
      <c r="B51" s="76" t="s">
        <v>80</v>
      </c>
      <c r="C51" s="77"/>
      <c r="D51" s="77"/>
      <c r="E51" s="77"/>
      <c r="F51" s="77"/>
      <c r="G51" s="78">
        <f>L38</f>
        <v>0.115876568</v>
      </c>
    </row>
    <row r="52" spans="2:7" x14ac:dyDescent="0.35">
      <c r="B52" s="79" t="s">
        <v>81</v>
      </c>
      <c r="C52" s="77"/>
      <c r="D52" s="77"/>
      <c r="E52" s="77"/>
      <c r="F52" s="77"/>
      <c r="G52" s="78">
        <v>1.4999999999999999E-2</v>
      </c>
    </row>
    <row r="53" spans="2:7" x14ac:dyDescent="0.35">
      <c r="B53" s="79" t="s">
        <v>83</v>
      </c>
      <c r="C53" s="77"/>
      <c r="D53" s="77"/>
      <c r="E53" s="77"/>
      <c r="F53" s="77"/>
      <c r="G53" s="78">
        <f>SUM(G51:G52)</f>
        <v>0.130876568</v>
      </c>
    </row>
    <row r="54" spans="2:7" x14ac:dyDescent="0.35">
      <c r="B54" s="79" t="s">
        <v>86</v>
      </c>
      <c r="C54" s="77"/>
      <c r="D54" s="77"/>
      <c r="E54" s="77"/>
      <c r="F54" s="77"/>
      <c r="G54" s="78">
        <v>0.03</v>
      </c>
    </row>
    <row r="55" spans="2:7" x14ac:dyDescent="0.35">
      <c r="B55" s="80" t="s">
        <v>84</v>
      </c>
      <c r="C55" s="81"/>
      <c r="D55" s="95" t="s">
        <v>35</v>
      </c>
      <c r="E55" s="81" t="s">
        <v>85</v>
      </c>
      <c r="F55" s="81"/>
      <c r="G55" s="96"/>
    </row>
    <row r="56" spans="2:7" x14ac:dyDescent="0.35">
      <c r="B56" s="80" t="s">
        <v>84</v>
      </c>
      <c r="C56" s="81"/>
      <c r="D56" s="81"/>
      <c r="E56" s="81"/>
      <c r="F56" s="81"/>
      <c r="G56" s="82">
        <f>G53-G54</f>
        <v>0.100876568</v>
      </c>
    </row>
  </sheetData>
  <sheetProtection selectLockedCells="1" selectUnlockedCells="1"/>
  <mergeCells count="30">
    <mergeCell ref="A2:M2"/>
    <mergeCell ref="A3:M3"/>
    <mergeCell ref="E9:F9"/>
    <mergeCell ref="G9:H9"/>
    <mergeCell ref="B9:D9"/>
    <mergeCell ref="I9:J9"/>
    <mergeCell ref="K9:L9"/>
    <mergeCell ref="E11:F11"/>
    <mergeCell ref="I11:J11"/>
    <mergeCell ref="K11:L11"/>
    <mergeCell ref="L36:M36"/>
    <mergeCell ref="A34:G34"/>
    <mergeCell ref="A35:G35"/>
    <mergeCell ref="A36:G36"/>
    <mergeCell ref="H34:I34"/>
    <mergeCell ref="H35:I35"/>
    <mergeCell ref="H36:I36"/>
    <mergeCell ref="L34:M34"/>
    <mergeCell ref="L35:M35"/>
    <mergeCell ref="G11:H11"/>
    <mergeCell ref="K13:L13"/>
    <mergeCell ref="I13:J13"/>
    <mergeCell ref="G13:H13"/>
    <mergeCell ref="L38:M38"/>
    <mergeCell ref="E13:F13"/>
    <mergeCell ref="J35:K35"/>
    <mergeCell ref="J36:K36"/>
    <mergeCell ref="J34:K34"/>
    <mergeCell ref="A37:G37"/>
    <mergeCell ref="A38:G38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56"/>
  <sheetViews>
    <sheetView topLeftCell="A36" workbookViewId="0">
      <selection activeCell="E52" sqref="E52"/>
    </sheetView>
  </sheetViews>
  <sheetFormatPr defaultRowHeight="12.5" x14ac:dyDescent="0.25"/>
  <cols>
    <col min="1" max="1" width="6" style="1" customWidth="1"/>
    <col min="2" max="2" width="33.54296875" customWidth="1"/>
    <col min="3" max="5" width="17.1796875" customWidth="1"/>
  </cols>
  <sheetData>
    <row r="2" spans="1:5" ht="13" x14ac:dyDescent="0.3">
      <c r="A2" s="36" t="s">
        <v>47</v>
      </c>
      <c r="B2" s="36"/>
      <c r="C2" s="36"/>
      <c r="D2" s="36"/>
      <c r="E2" s="36"/>
    </row>
    <row r="3" spans="1:5" ht="13" x14ac:dyDescent="0.3">
      <c r="A3" s="37" t="s">
        <v>46</v>
      </c>
      <c r="B3" s="37"/>
      <c r="C3" s="37"/>
      <c r="D3" s="37"/>
      <c r="E3" s="37"/>
    </row>
    <row r="4" spans="1:5" ht="13" x14ac:dyDescent="0.3">
      <c r="A4" s="37" t="s">
        <v>48</v>
      </c>
      <c r="B4" s="37"/>
      <c r="C4" s="37"/>
      <c r="D4" s="37"/>
      <c r="E4" s="37"/>
    </row>
    <row r="6" spans="1:5" ht="13" thickBot="1" x14ac:dyDescent="0.3"/>
    <row r="7" spans="1:5" ht="15.75" customHeight="1" thickBot="1" x14ac:dyDescent="0.3">
      <c r="A7" s="83" t="s">
        <v>50</v>
      </c>
      <c r="B7" s="84" t="s">
        <v>49</v>
      </c>
      <c r="C7" s="84">
        <v>2024</v>
      </c>
      <c r="D7" s="84">
        <v>2023</v>
      </c>
      <c r="E7" s="85">
        <v>2022</v>
      </c>
    </row>
    <row r="8" spans="1:5" ht="13" thickBot="1" x14ac:dyDescent="0.3">
      <c r="A8" s="86"/>
      <c r="B8" s="87"/>
      <c r="C8" s="87"/>
      <c r="D8" s="87"/>
      <c r="E8" s="87"/>
    </row>
    <row r="9" spans="1:5" ht="13.5" thickTop="1" thickBot="1" x14ac:dyDescent="0.3">
      <c r="A9" s="100" t="s">
        <v>51</v>
      </c>
      <c r="B9" s="97" t="s">
        <v>52</v>
      </c>
      <c r="C9" s="98"/>
      <c r="D9" s="98"/>
      <c r="E9" s="99"/>
    </row>
    <row r="10" spans="1:5" ht="5" customHeight="1" thickTop="1" x14ac:dyDescent="0.25">
      <c r="A10" s="88"/>
      <c r="B10" s="89"/>
      <c r="C10" s="89"/>
      <c r="D10" s="89"/>
      <c r="E10" s="89"/>
    </row>
    <row r="11" spans="1:5" x14ac:dyDescent="0.25">
      <c r="A11" s="103">
        <v>1</v>
      </c>
      <c r="B11" s="104" t="s">
        <v>53</v>
      </c>
      <c r="C11" s="105">
        <v>2155223000</v>
      </c>
      <c r="D11" s="105">
        <v>2139055000</v>
      </c>
      <c r="E11" s="105">
        <v>2442897000</v>
      </c>
    </row>
    <row r="12" spans="1:5" x14ac:dyDescent="0.25">
      <c r="A12" s="103">
        <v>2</v>
      </c>
      <c r="B12" s="104" t="s">
        <v>54</v>
      </c>
      <c r="C12" s="105">
        <v>1916555000</v>
      </c>
      <c r="D12" s="105">
        <v>1880511000</v>
      </c>
      <c r="E12" s="105">
        <v>1830955000</v>
      </c>
    </row>
    <row r="13" spans="1:5" x14ac:dyDescent="0.25">
      <c r="A13" s="103">
        <v>3</v>
      </c>
      <c r="B13" s="104" t="s">
        <v>55</v>
      </c>
      <c r="C13" s="105">
        <v>166278000</v>
      </c>
      <c r="D13" s="105">
        <v>170345000</v>
      </c>
      <c r="E13" s="105">
        <v>233889000</v>
      </c>
    </row>
    <row r="14" spans="1:5" x14ac:dyDescent="0.25">
      <c r="A14" s="103">
        <v>4</v>
      </c>
      <c r="B14" s="104" t="s">
        <v>56</v>
      </c>
      <c r="C14" s="105">
        <v>2748634000</v>
      </c>
      <c r="D14" s="105">
        <v>2414124000</v>
      </c>
      <c r="E14" s="105">
        <v>2127684000</v>
      </c>
    </row>
    <row r="15" spans="1:5" x14ac:dyDescent="0.25">
      <c r="A15" s="103">
        <v>5</v>
      </c>
      <c r="B15" s="104" t="s">
        <v>57</v>
      </c>
      <c r="C15" s="105">
        <v>225903000</v>
      </c>
      <c r="D15" s="105">
        <v>217236000</v>
      </c>
      <c r="E15" s="105">
        <v>0</v>
      </c>
    </row>
    <row r="16" spans="1:5" x14ac:dyDescent="0.25">
      <c r="A16" s="103">
        <v>6</v>
      </c>
      <c r="B16" s="104" t="s">
        <v>58</v>
      </c>
      <c r="C16" s="105">
        <v>1428440000</v>
      </c>
      <c r="D16" s="105">
        <v>1297431000</v>
      </c>
      <c r="E16" s="105">
        <v>1158704000</v>
      </c>
    </row>
    <row r="17" spans="1:5" x14ac:dyDescent="0.25">
      <c r="A17" s="103">
        <v>7</v>
      </c>
      <c r="B17" s="104" t="s">
        <v>59</v>
      </c>
      <c r="C17" s="105">
        <v>380702000</v>
      </c>
      <c r="D17" s="105">
        <v>347903000</v>
      </c>
      <c r="E17" s="105">
        <v>316494000</v>
      </c>
    </row>
    <row r="18" spans="1:5" x14ac:dyDescent="0.25">
      <c r="A18" s="103">
        <v>8</v>
      </c>
      <c r="B18" s="104" t="s">
        <v>60</v>
      </c>
      <c r="C18" s="105">
        <v>840113000</v>
      </c>
      <c r="D18" s="105">
        <v>1023567000</v>
      </c>
      <c r="E18" s="105">
        <v>1160914000</v>
      </c>
    </row>
    <row r="19" spans="1:5" x14ac:dyDescent="0.25">
      <c r="A19" s="103">
        <v>9</v>
      </c>
      <c r="B19" s="104" t="s">
        <v>61</v>
      </c>
      <c r="C19" s="105">
        <v>711019000</v>
      </c>
      <c r="D19" s="105">
        <v>656910000</v>
      </c>
      <c r="E19" s="105">
        <v>622941000</v>
      </c>
    </row>
    <row r="20" spans="1:5" x14ac:dyDescent="0.25">
      <c r="A20" s="103">
        <v>10</v>
      </c>
      <c r="B20" s="104" t="s">
        <v>62</v>
      </c>
      <c r="C20" s="105">
        <v>731926000</v>
      </c>
      <c r="D20" s="105">
        <v>1203223000</v>
      </c>
      <c r="E20" s="105">
        <v>1362243000</v>
      </c>
    </row>
    <row r="21" spans="1:5" ht="6" customHeight="1" thickBot="1" x14ac:dyDescent="0.3">
      <c r="A21" s="88"/>
      <c r="B21" s="89"/>
      <c r="C21" s="90"/>
      <c r="D21" s="90"/>
      <c r="E21" s="90"/>
    </row>
    <row r="22" spans="1:5" ht="13.5" thickTop="1" thickBot="1" x14ac:dyDescent="0.3">
      <c r="A22" s="100" t="s">
        <v>63</v>
      </c>
      <c r="B22" s="97" t="s">
        <v>87</v>
      </c>
      <c r="C22" s="98"/>
      <c r="D22" s="98"/>
      <c r="E22" s="99"/>
    </row>
    <row r="23" spans="1:5" ht="5" customHeight="1" thickTop="1" x14ac:dyDescent="0.25">
      <c r="A23" s="88"/>
      <c r="B23" s="89"/>
      <c r="C23" s="90"/>
      <c r="D23" s="90"/>
      <c r="E23" s="90"/>
    </row>
    <row r="24" spans="1:5" x14ac:dyDescent="0.25">
      <c r="A24" s="103">
        <v>1</v>
      </c>
      <c r="B24" s="104" t="s">
        <v>53</v>
      </c>
      <c r="C24" s="105">
        <v>0</v>
      </c>
      <c r="D24" s="105">
        <v>86753000</v>
      </c>
      <c r="E24" s="105">
        <v>97070000</v>
      </c>
    </row>
    <row r="25" spans="1:5" x14ac:dyDescent="0.25">
      <c r="A25" s="103">
        <v>2</v>
      </c>
      <c r="B25" s="104" t="s">
        <v>54</v>
      </c>
      <c r="C25" s="105">
        <v>0</v>
      </c>
      <c r="D25" s="105">
        <v>62005000</v>
      </c>
      <c r="E25" s="105">
        <v>60000000</v>
      </c>
    </row>
    <row r="26" spans="1:5" x14ac:dyDescent="0.25">
      <c r="A26" s="103">
        <v>3</v>
      </c>
      <c r="B26" s="104" t="s">
        <v>55</v>
      </c>
      <c r="C26" s="105">
        <v>0</v>
      </c>
      <c r="D26" s="105">
        <v>5464000</v>
      </c>
      <c r="E26" s="105">
        <v>9977000</v>
      </c>
    </row>
    <row r="27" spans="1:5" x14ac:dyDescent="0.25">
      <c r="A27" s="103">
        <v>4</v>
      </c>
      <c r="B27" s="104" t="s">
        <v>56</v>
      </c>
      <c r="C27" s="105">
        <v>0</v>
      </c>
      <c r="D27" s="105">
        <v>28562000</v>
      </c>
      <c r="E27" s="105">
        <v>29270000</v>
      </c>
    </row>
    <row r="28" spans="1:5" x14ac:dyDescent="0.25">
      <c r="A28" s="103">
        <v>5</v>
      </c>
      <c r="B28" s="104" t="s">
        <v>57</v>
      </c>
      <c r="C28" s="105">
        <v>4737000</v>
      </c>
      <c r="D28" s="105">
        <v>4654000</v>
      </c>
      <c r="E28" s="105">
        <v>0</v>
      </c>
    </row>
    <row r="29" spans="1:5" x14ac:dyDescent="0.25">
      <c r="A29" s="103">
        <v>6</v>
      </c>
      <c r="B29" s="104" t="s">
        <v>58</v>
      </c>
      <c r="C29" s="105">
        <v>35804000</v>
      </c>
      <c r="D29" s="105">
        <v>33511000</v>
      </c>
      <c r="E29" s="105">
        <v>28151000</v>
      </c>
    </row>
    <row r="30" spans="1:5" x14ac:dyDescent="0.25">
      <c r="A30" s="103">
        <v>7</v>
      </c>
      <c r="B30" s="104" t="s">
        <v>59</v>
      </c>
      <c r="C30" s="105">
        <v>7276000</v>
      </c>
      <c r="D30" s="105">
        <v>6821000</v>
      </c>
      <c r="E30" s="105">
        <v>6389000</v>
      </c>
    </row>
    <row r="31" spans="1:5" x14ac:dyDescent="0.25">
      <c r="A31" s="103">
        <v>8</v>
      </c>
      <c r="B31" s="104" t="s">
        <v>60</v>
      </c>
      <c r="C31" s="105">
        <v>0</v>
      </c>
      <c r="D31" s="105">
        <v>18287000</v>
      </c>
      <c r="E31" s="105">
        <v>19183000</v>
      </c>
    </row>
    <row r="32" spans="1:5" x14ac:dyDescent="0.25">
      <c r="A32" s="103">
        <v>9</v>
      </c>
      <c r="B32" s="104" t="s">
        <v>61</v>
      </c>
      <c r="C32" s="105">
        <v>14539000</v>
      </c>
      <c r="D32" s="105">
        <v>13726000</v>
      </c>
      <c r="E32" s="105">
        <v>13507000</v>
      </c>
    </row>
    <row r="33" spans="1:5" x14ac:dyDescent="0.25">
      <c r="A33" s="103">
        <v>10</v>
      </c>
      <c r="B33" s="104" t="s">
        <v>62</v>
      </c>
      <c r="C33" s="105">
        <v>0</v>
      </c>
      <c r="D33" s="105">
        <v>30871000</v>
      </c>
      <c r="E33" s="105">
        <v>32022000</v>
      </c>
    </row>
    <row r="34" spans="1:5" ht="5.5" customHeight="1" x14ac:dyDescent="0.25">
      <c r="A34" s="88"/>
      <c r="B34" s="89"/>
      <c r="C34" s="89"/>
      <c r="D34" s="89"/>
      <c r="E34" s="89"/>
    </row>
    <row r="35" spans="1:5" ht="6" customHeight="1" thickBot="1" x14ac:dyDescent="0.3">
      <c r="A35" s="101"/>
      <c r="B35" s="102"/>
      <c r="C35" s="102"/>
      <c r="D35" s="102"/>
      <c r="E35" s="102"/>
    </row>
    <row r="36" spans="1:5" ht="13.5" thickTop="1" thickBot="1" x14ac:dyDescent="0.3">
      <c r="A36" s="100" t="s">
        <v>64</v>
      </c>
      <c r="B36" s="97" t="s">
        <v>65</v>
      </c>
      <c r="C36" s="98"/>
      <c r="D36" s="98"/>
      <c r="E36" s="99"/>
    </row>
    <row r="37" spans="1:5" ht="7.5" customHeight="1" thickTop="1" x14ac:dyDescent="0.25">
      <c r="A37" s="88"/>
      <c r="B37" s="89"/>
      <c r="C37" s="89"/>
      <c r="D37" s="89"/>
      <c r="E37" s="89"/>
    </row>
    <row r="38" spans="1:5" x14ac:dyDescent="0.25">
      <c r="A38" s="103">
        <v>1</v>
      </c>
      <c r="B38" s="104" t="s">
        <v>66</v>
      </c>
      <c r="C38" s="106">
        <f>AVERAGE(C15:C17,C19)</f>
        <v>686516000</v>
      </c>
      <c r="D38" s="106">
        <f t="shared" ref="D38" si="0">AVERAGE(D11:D20)</f>
        <v>1135030500</v>
      </c>
      <c r="E38" s="106">
        <f>AVERAGE(E11:E14,E16:E20)</f>
        <v>1250746777.7777777</v>
      </c>
    </row>
    <row r="39" spans="1:5" x14ac:dyDescent="0.25">
      <c r="A39" s="103">
        <v>2</v>
      </c>
      <c r="B39" s="104" t="s">
        <v>67</v>
      </c>
      <c r="C39" s="106">
        <f>AVERAGE(C28:C30,C32)</f>
        <v>15589000</v>
      </c>
      <c r="D39" s="106">
        <f t="shared" ref="D39" si="1">AVERAGE(D24:D33)</f>
        <v>29065400</v>
      </c>
      <c r="E39" s="106">
        <f>AVERAGE(E24:E27,E29:E33)</f>
        <v>32841000</v>
      </c>
    </row>
    <row r="40" spans="1:5" x14ac:dyDescent="0.25">
      <c r="A40" s="103">
        <v>3</v>
      </c>
      <c r="B40" s="104" t="s">
        <v>68</v>
      </c>
      <c r="C40" s="107">
        <f>C39/C38</f>
        <v>2.2707409586957914E-2</v>
      </c>
      <c r="D40" s="107">
        <f t="shared" ref="D40:E40" si="2">D39/D38</f>
        <v>2.5607593804747978E-2</v>
      </c>
      <c r="E40" s="107">
        <f t="shared" si="2"/>
        <v>2.6257113416953304E-2</v>
      </c>
    </row>
    <row r="41" spans="1:5" x14ac:dyDescent="0.25">
      <c r="A41" s="103"/>
      <c r="B41" s="104"/>
      <c r="C41" s="104"/>
      <c r="D41" s="104"/>
      <c r="E41" s="104"/>
    </row>
    <row r="42" spans="1:5" x14ac:dyDescent="0.25">
      <c r="A42" s="103">
        <v>4</v>
      </c>
      <c r="B42" s="104" t="s">
        <v>73</v>
      </c>
      <c r="C42" s="105">
        <v>1578334000</v>
      </c>
      <c r="D42" s="105">
        <v>1466592000</v>
      </c>
      <c r="E42" s="105">
        <v>1322657000</v>
      </c>
    </row>
    <row r="43" spans="1:5" x14ac:dyDescent="0.25">
      <c r="A43" s="103">
        <v>5</v>
      </c>
      <c r="B43" s="104" t="s">
        <v>74</v>
      </c>
      <c r="C43" s="105">
        <v>28980000</v>
      </c>
      <c r="D43" s="105">
        <v>29098000</v>
      </c>
      <c r="E43" s="105">
        <v>30234000</v>
      </c>
    </row>
    <row r="44" spans="1:5" x14ac:dyDescent="0.25">
      <c r="A44" s="103">
        <v>6</v>
      </c>
      <c r="B44" s="104" t="s">
        <v>69</v>
      </c>
      <c r="C44" s="108">
        <f>C43/C42</f>
        <v>1.8361132688011535E-2</v>
      </c>
      <c r="D44" s="108">
        <f>D43/D42</f>
        <v>1.9840555519190069E-2</v>
      </c>
      <c r="E44" s="108">
        <f>E43/E42</f>
        <v>2.285853399634221E-2</v>
      </c>
    </row>
    <row r="45" spans="1:5" x14ac:dyDescent="0.25">
      <c r="A45" s="103">
        <v>7</v>
      </c>
      <c r="B45" s="104" t="s">
        <v>70</v>
      </c>
      <c r="C45" s="108">
        <f>C40-C44</f>
        <v>4.3462768989463788E-3</v>
      </c>
      <c r="D45" s="108">
        <f t="shared" ref="D45:E45" si="3">D40-D44</f>
        <v>5.7670382855579093E-3</v>
      </c>
      <c r="E45" s="108">
        <f t="shared" si="3"/>
        <v>3.3985794206110934E-3</v>
      </c>
    </row>
    <row r="46" spans="1:5" x14ac:dyDescent="0.25">
      <c r="A46" s="103">
        <v>8</v>
      </c>
      <c r="B46" s="104" t="s">
        <v>71</v>
      </c>
      <c r="C46" s="109">
        <v>0.3</v>
      </c>
      <c r="D46" s="109">
        <v>0.3</v>
      </c>
      <c r="E46" s="109">
        <v>0.4</v>
      </c>
    </row>
    <row r="47" spans="1:5" x14ac:dyDescent="0.25">
      <c r="A47" s="103">
        <v>9</v>
      </c>
      <c r="B47" s="104" t="s">
        <v>72</v>
      </c>
      <c r="C47" s="107">
        <f>(C45*C46)+(D45*D46)+(E45*E46)</f>
        <v>4.3934263235957238E-3</v>
      </c>
      <c r="D47" s="104"/>
      <c r="E47" s="104"/>
    </row>
    <row r="48" spans="1:5" ht="6.5" customHeight="1" thickBot="1" x14ac:dyDescent="0.3">
      <c r="A48" s="88"/>
      <c r="B48" s="89"/>
      <c r="C48" s="94"/>
      <c r="D48" s="93"/>
      <c r="E48" s="93"/>
    </row>
    <row r="49" spans="1:5" ht="13.5" thickTop="1" thickBot="1" x14ac:dyDescent="0.3">
      <c r="A49" s="100" t="s">
        <v>75</v>
      </c>
      <c r="B49" s="97" t="s">
        <v>76</v>
      </c>
      <c r="C49" s="98"/>
      <c r="D49" s="98"/>
      <c r="E49" s="99"/>
    </row>
    <row r="50" spans="1:5" ht="13" thickTop="1" x14ac:dyDescent="0.25">
      <c r="A50" s="88"/>
      <c r="B50" s="89"/>
      <c r="C50" s="89"/>
      <c r="D50" s="93"/>
      <c r="E50" s="93"/>
    </row>
    <row r="51" spans="1:5" x14ac:dyDescent="0.25">
      <c r="A51" s="103">
        <v>1</v>
      </c>
      <c r="B51" s="104" t="s">
        <v>70</v>
      </c>
      <c r="C51" s="110">
        <f>C42*C47</f>
        <v>6934294.1430261331</v>
      </c>
      <c r="D51" s="93"/>
      <c r="E51" s="93"/>
    </row>
    <row r="52" spans="1:5" x14ac:dyDescent="0.25">
      <c r="A52" s="103">
        <v>2</v>
      </c>
      <c r="B52" s="111" t="s">
        <v>77</v>
      </c>
      <c r="C52" s="108">
        <f>'DISKON RATE'!G56</f>
        <v>0.100876568</v>
      </c>
      <c r="D52" s="93"/>
      <c r="E52" s="93"/>
    </row>
    <row r="53" spans="1:5" x14ac:dyDescent="0.25">
      <c r="A53" s="103">
        <v>3</v>
      </c>
      <c r="B53" s="111" t="s">
        <v>78</v>
      </c>
      <c r="C53" s="114">
        <f>1/C52</f>
        <v>9.9131048946867431</v>
      </c>
      <c r="D53" s="93"/>
      <c r="E53" s="93"/>
    </row>
    <row r="54" spans="1:5" x14ac:dyDescent="0.25">
      <c r="A54" s="88"/>
      <c r="B54" s="89"/>
      <c r="C54" s="89"/>
      <c r="D54" s="93"/>
      <c r="E54" s="93"/>
    </row>
    <row r="55" spans="1:5" ht="15.5" x14ac:dyDescent="0.35">
      <c r="A55" s="88"/>
      <c r="B55" s="112" t="s">
        <v>79</v>
      </c>
      <c r="C55" s="113">
        <f>C51*C53</f>
        <v>68740385.210429981</v>
      </c>
      <c r="D55" s="93"/>
      <c r="E55" s="93"/>
    </row>
    <row r="56" spans="1:5" x14ac:dyDescent="0.25">
      <c r="A56" s="91"/>
      <c r="B56" s="92"/>
      <c r="C56" s="92"/>
      <c r="D56" s="93"/>
      <c r="E56" s="93"/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DISKON RATE</vt:lpstr>
      <vt:lpstr>KK BIAYA MERK</vt:lpstr>
      <vt:lpstr>'DISKON RATE'!Print_Area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valuasinusantara@gmail.com</cp:lastModifiedBy>
  <cp:lastPrinted>2015-10-06T11:00:12Z</cp:lastPrinted>
  <dcterms:created xsi:type="dcterms:W3CDTF">2015-09-28T03:14:54Z</dcterms:created>
  <dcterms:modified xsi:type="dcterms:W3CDTF">2026-09-08T04:21:05Z</dcterms:modified>
</cp:coreProperties>
</file>